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<sst xmlns="http://schemas.openxmlformats.org/spreadsheetml/2006/main" count="29" uniqueCount="29">
  <si>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</si>
  <si>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</si>
  <si>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</si>
  <si>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</si>
  <si>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</si>
  <si>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</si>
  <si>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</si>
  <si>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</si>
  <si>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</si>
  <si>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</si>
  <si>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</si>
  <si>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</si>
  <si>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</si>
  <si>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</si>
  <si>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</si>
  <si>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</si>
  <si>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</si>
  <si>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</si>
  <si>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</si>
  <si>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</si>
  <si>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</si>
  <si>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</si>
  <si>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</si>
  <si>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</si>
  <si>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</si>
  <si>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</si>
  <si>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</si>
  <si>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46996,00 - замена дверных блоков в МОП.</t>
  </si>
  <si>
    <t>639,00 - ремонт трубопровода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</si>
</sst>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2110</v>
      </c>
      <c r="B1" s="18"/>
      <c r="C1" s="18"/>
      <c r="D1" s="18"/>
      <c r="E1" s="18"/>
    </row>
    <row r="2" spans="1:5" ht="24.75" customHeight="1">
      <c r="A2" s="20" t="s">
        <v>21</v>
      </c>
      <c r="B2" s="20"/>
      <c r="C2" s="20"/>
      <c r="D2" s="20"/>
      <c r="E2" s="20"/>
    </row>
    <row r="3" spans="1:5" ht="41.25" customHeight="1">
      <c r="A3" s="21" t="s">
        <v>25</v>
      </c>
      <c r="B3" s="22"/>
      <c r="C3" s="22"/>
      <c r="D3" s="22"/>
      <c r="E3" s="22"/>
    </row>
    <row r="4" spans="1:5" ht="15" customHeight="1">
      <c r="A4" s="23" t="s">
        <v>26</v>
      </c>
      <c r="B4" s="24"/>
      <c r="C4" s="24"/>
      <c r="D4" s="24"/>
      <c r="E4" s="24"/>
    </row>
    <row r="5" spans="1:5" ht="30.75" customHeight="1">
      <c r="A5" s="19" t="str">
        <f>VLOOKUP(A1,'[1]ТР 2017'!$A$1:$AH$99,2,0)</f>
        <v>ул.Черняховского д.27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VLOOKUP(A1,'[2]ТР 2018'!$A$1:$AH$101,3,0)</f>
        <v>3219.41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4">
        <f>E7*E6</f>
        <v>8917.7657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20</v>
      </c>
      <c r="B11" s="27"/>
      <c r="C11" s="27"/>
      <c r="D11" s="27"/>
      <c r="E11" s="16">
        <f>VLOOKUP(A1,'[2]ТР 2018'!$A$1:$AH$101,4,0)</f>
        <v>20284.04999999996</v>
      </c>
    </row>
    <row r="12" spans="1:5" ht="15.75">
      <c r="A12" s="3">
        <v>1</v>
      </c>
      <c r="B12" s="11" t="s">
        <v>4</v>
      </c>
      <c r="C12" s="7">
        <f>VLOOKUP(A1,'[2]ТР 2018'!$A$1:$AH$101,5,0)</f>
        <v>6726.09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11458.61</v>
      </c>
      <c r="D13" s="7">
        <f>VLOOKUP(A1,'[2]ТР 2018'!$A$1:$AH$101,20,0)</f>
        <v>0</v>
      </c>
      <c r="E13" s="9"/>
    </row>
    <row r="14" spans="1:5" ht="31.5" customHeight="1">
      <c r="A14" s="3">
        <v>3</v>
      </c>
      <c r="B14" s="11" t="s">
        <v>6</v>
      </c>
      <c r="C14" s="7">
        <f>VLOOKUP(A1,'[2]ТР 2018'!$A$1:$AH$101,7,0)</f>
        <v>9288.07</v>
      </c>
      <c r="D14" s="7">
        <f>VLOOKUP(A1,'[2]ТР 2018'!$A$1:$AH$101,21,0)</f>
        <v>46996</v>
      </c>
      <c r="E14" s="9" t="s">
        <v>27</v>
      </c>
    </row>
    <row r="15" spans="1:5" ht="15.75">
      <c r="A15" s="3">
        <v>4</v>
      </c>
      <c r="B15" s="4" t="s">
        <v>7</v>
      </c>
      <c r="C15" s="7">
        <f>VLOOKUP(A1,'[2]ТР 2018'!$A$1:$AH$101,8,0)</f>
        <v>9142.28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7654.43</v>
      </c>
      <c r="D16" s="7">
        <f>VLOOKUP(A1,'[2]ТР 2018'!$A$1:$AH$101,23,0)</f>
        <v>0</v>
      </c>
      <c r="E16" s="9"/>
    </row>
    <row r="17" spans="1:5" ht="16.5" customHeight="1">
      <c r="A17" s="3">
        <v>6</v>
      </c>
      <c r="B17" s="4" t="s">
        <v>9</v>
      </c>
      <c r="C17" s="7">
        <f>VLOOKUP(A1,'[2]ТР 2018'!$A$1:$AH$101,10,0)</f>
        <v>8739.89</v>
      </c>
      <c r="D17" s="7">
        <f>VLOOKUP(A1,'[2]ТР 2018'!$A$1:$AH$101,24,0)</f>
        <v>639</v>
      </c>
      <c r="E17" s="9" t="s">
        <v>28</v>
      </c>
    </row>
    <row r="18" spans="1:5" ht="15.75">
      <c r="A18" s="3">
        <v>7</v>
      </c>
      <c r="B18" s="4" t="s">
        <v>10</v>
      </c>
      <c r="C18" s="7">
        <f>VLOOKUP(A1,'[2]ТР 2018'!$A$1:$AH$101,11,0)</f>
        <v>9176.75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8568.61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10512.85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9684.03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9544.85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7642.37</v>
      </c>
      <c r="D23" s="7">
        <f>VLOOKUP(A1,'[2]ТР 2018'!$A$1:$AH$101,30,0)</f>
        <v>0</v>
      </c>
      <c r="E23" s="9"/>
    </row>
    <row r="24" spans="1:5" ht="15.75">
      <c r="A24" s="29" t="s">
        <v>16</v>
      </c>
      <c r="B24" s="30"/>
      <c r="C24" s="8">
        <f>SUM(C12:C23)</f>
        <v>108138.83000000002</v>
      </c>
      <c r="D24" s="8">
        <f>SUM(D12:D23)</f>
        <v>47635</v>
      </c>
      <c r="E24" s="10"/>
    </row>
    <row r="25" spans="1:5" ht="15.75">
      <c r="A25" s="26" t="s">
        <v>23</v>
      </c>
      <c r="B25" s="27"/>
      <c r="C25" s="27"/>
      <c r="D25" s="27"/>
      <c r="E25" s="17">
        <f>E11+C24-D24</f>
        <v>80787.87999999998</v>
      </c>
    </row>
    <row r="29" spans="1:5" ht="18.75">
      <c r="A29" s="25" t="s">
        <v>22</v>
      </c>
      <c r="B29" s="25"/>
      <c r="C29" s="25"/>
      <c r="D29" s="25"/>
      <c r="E29" s="25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2019-03-21T12:03:52Z</dcterms:modified>
  <cp:category/>
  <cp:version/>
  <cp:contentType/>
  <cp:contentStatus/>
</cp:coreProperties>
</file>